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455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3" l="1"/>
  <c r="I29" i="3"/>
  <c r="G29" i="3"/>
  <c r="K33" i="3"/>
  <c r="I33" i="3"/>
  <c r="G33" i="3"/>
  <c r="Q19" i="2" l="1"/>
  <c r="X22" i="1"/>
  <c r="V22" i="1"/>
  <c r="T19" i="2" l="1"/>
  <c r="R21" i="2" l="1"/>
  <c r="R20" i="2"/>
  <c r="R19" i="2"/>
  <c r="R18" i="2"/>
  <c r="P19" i="2"/>
  <c r="P20" i="2"/>
  <c r="P21" i="2"/>
  <c r="P18" i="2"/>
  <c r="L28" i="3" l="1"/>
  <c r="G73" i="4" l="1"/>
  <c r="K28" i="3" l="1"/>
  <c r="I28" i="3"/>
  <c r="G28" i="3"/>
  <c r="E28" i="3"/>
  <c r="C29" i="3"/>
  <c r="C33" i="3"/>
  <c r="H28" i="3" l="1"/>
  <c r="D28" i="3" s="1"/>
  <c r="D29" i="3"/>
  <c r="C28" i="3"/>
  <c r="H73" i="4" l="1"/>
  <c r="H74" i="4" s="1"/>
  <c r="H75" i="4" s="1"/>
  <c r="H76" i="4" s="1"/>
  <c r="G74" i="4" l="1"/>
  <c r="G75" i="4" s="1"/>
  <c r="G76" i="4" s="1"/>
  <c r="F19" i="2" l="1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D23" i="3" s="1"/>
  <c r="C24" i="3"/>
  <c r="C23" i="3" s="1"/>
  <c r="G21" i="2" l="1"/>
  <c r="E24" i="1"/>
  <c r="G20" i="2"/>
  <c r="J23" i="1" s="1"/>
  <c r="E23" i="1"/>
  <c r="G19" i="2"/>
  <c r="E22" i="1"/>
  <c r="P17" i="2"/>
  <c r="E21" i="1"/>
  <c r="S17" i="2"/>
  <c r="R17" i="2"/>
  <c r="O17" i="2"/>
  <c r="L21" i="3" s="1"/>
  <c r="N17" i="2"/>
  <c r="K21" i="3" s="1"/>
  <c r="M17" i="2"/>
  <c r="L17" i="2"/>
  <c r="I21" i="3" s="1"/>
  <c r="K17" i="2"/>
  <c r="J17" i="2"/>
  <c r="G21" i="3" s="1"/>
  <c r="I17" i="2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H21" i="3" l="1"/>
  <c r="H20" i="3" s="1"/>
  <c r="H19" i="3" s="1"/>
  <c r="H18" i="3" s="1"/>
  <c r="D33" i="3"/>
  <c r="J22" i="1"/>
  <c r="K20" i="3"/>
  <c r="K19" i="3" s="1"/>
  <c r="K18" i="3" s="1"/>
  <c r="L20" i="3"/>
  <c r="L19" i="3" s="1"/>
  <c r="L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O22" i="1"/>
  <c r="G17" i="2"/>
  <c r="T20" i="2"/>
  <c r="J21" i="3"/>
  <c r="J20" i="3" s="1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4" i="1" l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<sst xmlns="http://schemas.openxmlformats.org/spreadsheetml/2006/main" count="653" uniqueCount="239">
  <si>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</si>
  <si>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</si>
  <si>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</si>
  <si>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</si>
  <si>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</si>
  <si>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</si>
  <si>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</si>
  <si>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</si>
  <si>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</si>
  <si>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</si>
  <si>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</si>
  <si>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</si>
  <si>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</si>
  <si>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</si>
  <si>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</si>
  <si>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</si>
  <si>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</si>
  <si>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</si>
  <si>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</si>
  <si>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</si>
  <si>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</si>
  <si>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</si>
  <si>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</si>
  <si>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</si>
  <si>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</si>
  <si>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</si>
  <si>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</si>
  <si>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</si>
  <si>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</si>
  <si>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</si>
  <si>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</si>
  <si>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</si>
  <si>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</si>
  <si>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</si>
  <si>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</si>
  <si>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</si>
  <si>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</si>
  <si>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</si>
  <si>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</si>
  <si>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</si>
  <si>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</si>
  <si>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</si>
  <si>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</si>
  <si>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</si>
  <si>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</si>
  <si>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</si>
  <si>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</si>
  <si>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</si>
  <si>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</si>
  <si>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</si>
  <si>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</si>
  <si>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</si>
  <si>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</si>
  <si>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</si>
  <si>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</si>
  <si>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</si>
  <si>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</si>
  <si>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</si>
  <si>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</si>
  <si>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</si>
  <si>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</si>
  <si>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</si>
  <si>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</si>
  <si>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</si>
  <si>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</si>
  <si>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</si>
  <si>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</si>
  <si>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</si>
  <si>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</si>
  <si>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</si>
  <si>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</si>
  <si>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</si>
  <si>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</si>
  <si>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</si>
  <si>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</si>
  <si>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</si>
  <si>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</si>
  <si>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</si>
  <si>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</si>
  <si>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</si>
  <si>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</si>
  <si>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</si>
  <si>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</si>
  <si>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</si>
  <si>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</si>
  <si>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</si>
  <si>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</si>
  <si>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</si>
  <si>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</si>
  <si>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</si>
  <si>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</si>
  <si>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</si>
  <si>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</si>
  <si>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</si>
  <si>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</si>
  <si>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</si>
  <si>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</si>
  <si>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</si>
  <si>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</si>
  <si>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</si>
  <si>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</si>
  <si>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</si>
  <si>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</si>
  <si>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</si>
  <si>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</si>
  <si>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</si>
  <si>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</si>
  <si>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</si>
  <si>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</si>
  <si>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</si>
  <si>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</si>
  <si>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</si>
  <si>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</si>
  <si>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</si>
  <si>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</si>
  <si>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</si>
  <si>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</si>
  <si>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</si>
  <si>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</si>
  <si>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</si>
  <si>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</si>
  <si>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</si>
  <si>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</si>
  <si>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</si>
  <si>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</si>
  <si>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</si>
  <si>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</si>
  <si>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</si>
  <si>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</si>
  <si>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</si>
  <si>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</si>
  <si>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</si>
  <si>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</si>
  <si>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</si>
  <si>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</si>
  <si>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</si>
  <si>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</si>
  <si>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</si>
  <si>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</si>
  <si>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</si>
  <si>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</si>
  <si>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</si>
  <si>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</si>
  <si>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</si>
  <si>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</si>
  <si>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</si>
  <si>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</si>
  <si>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</si>
  <si>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</si>
  <si>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</si>
  <si>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</si>
  <si>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</si>
  <si>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</si>
  <si>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</si>
  <si>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</si>
  <si>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</si>
  <si>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</si>
  <si>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</si>
  <si>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</si>
  <si>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</si>
  <si>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</si>
  <si>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</si>
  <si>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</si>
  <si>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</si>
  <si>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</si>
  <si>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</si>
  <si>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</si>
  <si>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</si>
  <si>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</si>
  <si>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</si>
  <si>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</si>
  <si>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</si>
  <si>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</si>
  <si>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</si>
  <si>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</si>
  <si>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</si>
  <si>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</si>
  <si>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</si>
  <si>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</si>
  <si>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</si>
  <si>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</si>
  <si>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</si>
  <si>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</si>
  <si>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</si>
  <si>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</si>
  <si>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</si>
  <si>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</si>
  <si>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</si>
  <si>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</si>
  <si>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</si>
  <si>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</si>
  <si>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</si>
  <si>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</si>
  <si>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</si>
  <si>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</si>
  <si>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</si>
  <si>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</si>
  <si>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</si>
  <si>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</si>
  <si>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</si>
  <si>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</si>
  <si>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</si>
  <si>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</si>
  <si>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</si>
  <si>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</si>
  <si>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</si>
  <si>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</si>
  <si>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</si>
  <si>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</si>
  <si>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</si>
  <si>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</si>
  <si>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</si>
  <si>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</si>
  <si>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</si>
  <si>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</si>
  <si>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</si>
  <si>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</si>
  <si>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</si>
  <si>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</si>
  <si>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</si>
  <si>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</si>
  <si>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</si>
  <si>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</si>
  <si>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</si>
  <si>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</si>
  <si>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</si>
  <si>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</si>
  <si>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</si>
  <si>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</si>
  <si>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</si>
  <si>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</si>
  <si>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</si>
  <si>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</si>
  <si>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 квартал 2024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</si>
  <si>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 квартал 2024 года
(представляется ежеквартально) с НДС</t>
    </r>
  </si>
  <si>
    <t>Отчет об источниках финансирования инвестиционных программ, млн. рублей 
(за I квартал 2024 года)</t>
  </si>
  <si>
    <t>Объем финансирования
 2024 год</t>
  </si>
  <si>
    <t>31.03.2024г.</t>
  </si>
  <si>
    <t>I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</si>
</sst>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189" fontId="13" fillId="0" borderId="0" xfId="3" applyNumberFormat="1" applyFont="1" applyFill="1"/>
    <xf numFmtId="189" fontId="18" fillId="0" borderId="38" xfId="4" applyNumberFormat="1" applyFont="1" applyFill="1" applyBorder="1" applyAlignment="1">
      <alignment vertical="center" wrapText="1"/>
    </xf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9" fillId="0" borderId="0" xfId="3" applyNumberFormat="1" applyFont="1" applyAlignment="1">
      <alignment horizontal="right" vertical="center"/>
    </xf>
    <xf numFmtId="0" fontId="14" fillId="0" borderId="0" xfId="2" applyFont="1" applyFill="1" applyBorder="1" applyAlignment="1"/>
    <xf numFmtId="14" fontId="14" fillId="0" borderId="0" xfId="2" applyNumberFormat="1" applyFont="1" applyFill="1" applyBorder="1" applyAlignment="1">
      <alignment horizontal="left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9" fontId="28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R5" sqref="R5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15" t="s">
        <v>233</v>
      </c>
      <c r="C12" s="316"/>
      <c r="D12" s="316"/>
      <c r="E12" s="316"/>
      <c r="F12" s="316"/>
      <c r="G12" s="317"/>
      <c r="H12" s="316"/>
      <c r="I12" s="316"/>
      <c r="J12" s="316"/>
      <c r="K12" s="316"/>
      <c r="L12" s="316"/>
      <c r="M12" s="316"/>
      <c r="N12" s="316"/>
      <c r="O12" s="316"/>
      <c r="P12" s="318"/>
      <c r="Q12" s="318"/>
      <c r="R12" s="317"/>
      <c r="S12" s="317"/>
      <c r="T12" s="316"/>
      <c r="U12" s="316"/>
      <c r="V12" s="316"/>
      <c r="W12" s="316"/>
      <c r="X12" s="316"/>
      <c r="Y12" s="316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9" t="s">
        <v>53</v>
      </c>
      <c r="C14" s="322" t="s">
        <v>54</v>
      </c>
      <c r="D14" s="322" t="s">
        <v>12</v>
      </c>
      <c r="E14" s="325" t="s">
        <v>55</v>
      </c>
      <c r="F14" s="328" t="s">
        <v>56</v>
      </c>
      <c r="G14" s="329"/>
      <c r="H14" s="330"/>
      <c r="I14" s="330"/>
      <c r="J14" s="330"/>
      <c r="K14" s="330"/>
      <c r="L14" s="330"/>
      <c r="M14" s="330"/>
      <c r="N14" s="330"/>
      <c r="O14" s="331"/>
      <c r="P14" s="332" t="s">
        <v>57</v>
      </c>
      <c r="Q14" s="333"/>
      <c r="R14" s="336" t="s">
        <v>58</v>
      </c>
      <c r="S14" s="337"/>
      <c r="T14" s="340" t="s">
        <v>59</v>
      </c>
      <c r="U14" s="343" t="s">
        <v>60</v>
      </c>
      <c r="V14" s="344"/>
      <c r="W14" s="344"/>
      <c r="X14" s="345"/>
      <c r="Y14" s="350" t="s">
        <v>61</v>
      </c>
    </row>
    <row r="15" spans="2:28" x14ac:dyDescent="0.2">
      <c r="B15" s="320"/>
      <c r="C15" s="323"/>
      <c r="D15" s="323"/>
      <c r="E15" s="326"/>
      <c r="F15" s="353" t="s">
        <v>62</v>
      </c>
      <c r="G15" s="354"/>
      <c r="H15" s="353" t="s">
        <v>63</v>
      </c>
      <c r="I15" s="353"/>
      <c r="J15" s="353" t="s">
        <v>64</v>
      </c>
      <c r="K15" s="353"/>
      <c r="L15" s="353" t="s">
        <v>65</v>
      </c>
      <c r="M15" s="353"/>
      <c r="N15" s="355" t="s">
        <v>66</v>
      </c>
      <c r="O15" s="355"/>
      <c r="P15" s="334"/>
      <c r="Q15" s="335"/>
      <c r="R15" s="338"/>
      <c r="S15" s="339"/>
      <c r="T15" s="341"/>
      <c r="U15" s="356" t="s">
        <v>67</v>
      </c>
      <c r="V15" s="356" t="s">
        <v>68</v>
      </c>
      <c r="W15" s="358" t="s">
        <v>69</v>
      </c>
      <c r="X15" s="359"/>
      <c r="Y15" s="351"/>
      <c r="AB15" s="20"/>
    </row>
    <row r="16" spans="2:28" ht="64.5" thickBot="1" x14ac:dyDescent="0.25">
      <c r="B16" s="321"/>
      <c r="C16" s="324"/>
      <c r="D16" s="324"/>
      <c r="E16" s="327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42"/>
      <c r="U16" s="357"/>
      <c r="V16" s="357"/>
      <c r="W16" s="96" t="s">
        <v>76</v>
      </c>
      <c r="X16" s="96" t="s">
        <v>77</v>
      </c>
      <c r="Y16" s="352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18.394951277499999</v>
      </c>
      <c r="F17" s="298">
        <f t="shared" ref="F17:U17" si="0">SUM(F18:F21)</f>
        <v>5.7750000000000004</v>
      </c>
      <c r="G17" s="299">
        <f t="shared" si="0"/>
        <v>0</v>
      </c>
      <c r="H17" s="298">
        <f t="shared" si="0"/>
        <v>0</v>
      </c>
      <c r="I17" s="298">
        <f t="shared" si="0"/>
        <v>0</v>
      </c>
      <c r="J17" s="298">
        <f t="shared" si="0"/>
        <v>0.38608499999999996</v>
      </c>
      <c r="K17" s="298">
        <f t="shared" si="0"/>
        <v>0</v>
      </c>
      <c r="L17" s="298">
        <f t="shared" si="0"/>
        <v>0.40447000000000005</v>
      </c>
      <c r="M17" s="298">
        <f t="shared" si="0"/>
        <v>0</v>
      </c>
      <c r="N17" s="298">
        <f t="shared" si="0"/>
        <v>4.984445</v>
      </c>
      <c r="O17" s="298">
        <f t="shared" si="0"/>
        <v>0</v>
      </c>
      <c r="P17" s="299">
        <f t="shared" si="0"/>
        <v>0.57750000000000001</v>
      </c>
      <c r="Q17" s="298">
        <f t="shared" si="0"/>
        <v>0.57750000000000001</v>
      </c>
      <c r="R17" s="299">
        <f t="shared" si="0"/>
        <v>0</v>
      </c>
      <c r="S17" s="298">
        <f t="shared" si="0"/>
        <v>0</v>
      </c>
      <c r="T17" s="298">
        <f t="shared" si="0"/>
        <v>18.394951277499999</v>
      </c>
      <c r="U17" s="298">
        <f t="shared" si="0"/>
        <v>-5.7750000000000004</v>
      </c>
      <c r="V17" s="298">
        <f t="shared" ref="V17:V21" si="1">IF(F17=0,0,(U17/F17)*100)</f>
        <v>-100</v>
      </c>
      <c r="W17" s="298"/>
      <c r="X17" s="298"/>
      <c r="Y17" s="300"/>
      <c r="Z17" s="97"/>
      <c r="AA17" s="97"/>
      <c r="AB17" s="20"/>
    </row>
    <row r="18" spans="2:28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8.25" customHeight="1" x14ac:dyDescent="0.2">
      <c r="B19" s="98" t="s">
        <v>42</v>
      </c>
      <c r="C19" s="99" t="s">
        <v>231</v>
      </c>
      <c r="D19" s="100" t="s">
        <v>43</v>
      </c>
      <c r="E19" s="57">
        <v>18.394951277499999</v>
      </c>
      <c r="F19" s="57">
        <f>H19+J19+L19+N19</f>
        <v>5.7750000000000004</v>
      </c>
      <c r="G19" s="57">
        <f t="shared" ref="G19:G21" si="2">I19+K19+M19+O19</f>
        <v>0</v>
      </c>
      <c r="H19" s="57"/>
      <c r="I19" s="57"/>
      <c r="J19" s="57">
        <v>0.38608499999999996</v>
      </c>
      <c r="K19" s="57"/>
      <c r="L19" s="57">
        <v>0.40447000000000005</v>
      </c>
      <c r="M19" s="57"/>
      <c r="N19" s="57">
        <v>4.984445</v>
      </c>
      <c r="O19" s="57"/>
      <c r="P19" s="57">
        <f t="shared" ref="P19:R21" si="3">Q19</f>
        <v>0.57750000000000001</v>
      </c>
      <c r="Q19" s="57">
        <f>0.462*1.2+0.462*0.05</f>
        <v>0.57750000000000001</v>
      </c>
      <c r="R19" s="57">
        <f t="shared" si="3"/>
        <v>0</v>
      </c>
      <c r="S19" s="57"/>
      <c r="T19" s="57">
        <f>E19-G19</f>
        <v>18.394951277499999</v>
      </c>
      <c r="U19" s="57">
        <f t="shared" ref="U19:U21" si="4">G19-F19</f>
        <v>-5.7750000000000004</v>
      </c>
      <c r="V19" s="57">
        <f>IF(F19=0,0,(U19/F19)*100)</f>
        <v>-100</v>
      </c>
      <c r="W19" s="57"/>
      <c r="X19" s="57"/>
      <c r="Y19" s="101"/>
      <c r="Z19" s="97"/>
      <c r="AA19" s="97"/>
      <c r="AB19" s="20"/>
    </row>
    <row r="20" spans="2:28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5">I20</f>
        <v>0</v>
      </c>
      <c r="I20" s="57"/>
      <c r="J20" s="57">
        <f t="shared" ref="J20:J21" si="6">K20</f>
        <v>0</v>
      </c>
      <c r="K20" s="57">
        <v>0</v>
      </c>
      <c r="L20" s="57">
        <f t="shared" ref="L20:L21" si="7">M20</f>
        <v>0</v>
      </c>
      <c r="M20" s="57"/>
      <c r="N20" s="57">
        <f t="shared" ref="N20:N21" si="8">O20</f>
        <v>0</v>
      </c>
      <c r="O20" s="57"/>
      <c r="P20" s="57">
        <f t="shared" si="3"/>
        <v>0</v>
      </c>
      <c r="Q20" s="57"/>
      <c r="R20" s="57">
        <f t="shared" si="3"/>
        <v>0</v>
      </c>
      <c r="S20" s="57"/>
      <c r="T20" s="57">
        <f t="shared" ref="T20:T21" si="9">E20-G20</f>
        <v>0</v>
      </c>
      <c r="U20" s="57">
        <f t="shared" si="4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5"/>
        <v>0</v>
      </c>
      <c r="I21" s="40"/>
      <c r="J21" s="40">
        <f t="shared" si="6"/>
        <v>0</v>
      </c>
      <c r="K21" s="40">
        <v>0</v>
      </c>
      <c r="L21" s="40">
        <f t="shared" si="7"/>
        <v>0</v>
      </c>
      <c r="M21" s="40"/>
      <c r="N21" s="40">
        <f t="shared" si="8"/>
        <v>0</v>
      </c>
      <c r="O21" s="40"/>
      <c r="P21" s="57">
        <f t="shared" si="3"/>
        <v>0</v>
      </c>
      <c r="Q21" s="40"/>
      <c r="R21" s="57">
        <f t="shared" si="3"/>
        <v>0</v>
      </c>
      <c r="S21" s="40"/>
      <c r="T21" s="40">
        <f t="shared" si="9"/>
        <v>0</v>
      </c>
      <c r="U21" s="40">
        <f t="shared" si="4"/>
        <v>0</v>
      </c>
      <c r="V21" s="40">
        <f t="shared" si="1"/>
        <v>0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46" t="s">
        <v>79</v>
      </c>
      <c r="D24" s="346"/>
      <c r="E24" s="346"/>
      <c r="F24" s="346"/>
      <c r="G24" s="347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48" t="s">
        <v>81</v>
      </c>
      <c r="D27" s="348"/>
      <c r="E27" s="348"/>
      <c r="F27" s="348"/>
      <c r="G27" s="349"/>
      <c r="H27" s="348"/>
      <c r="I27" s="348"/>
      <c r="J27" s="348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T22" sqref="T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64" t="s">
        <v>234</v>
      </c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  <c r="AH13" s="364"/>
      <c r="AI13" s="364"/>
      <c r="AJ13" s="364"/>
      <c r="AK13" s="364"/>
      <c r="AL13" s="364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5"/>
      <c r="AK16" s="365"/>
      <c r="AL16" s="365"/>
    </row>
    <row r="17" spans="1:41" x14ac:dyDescent="0.2">
      <c r="A17" s="37"/>
      <c r="B17" s="366" t="s">
        <v>10</v>
      </c>
      <c r="C17" s="322" t="s">
        <v>11</v>
      </c>
      <c r="D17" s="322" t="s">
        <v>12</v>
      </c>
      <c r="E17" s="369" t="s">
        <v>13</v>
      </c>
      <c r="F17" s="369"/>
      <c r="G17" s="369"/>
      <c r="H17" s="369"/>
      <c r="I17" s="369"/>
      <c r="J17" s="371" t="s">
        <v>14</v>
      </c>
      <c r="K17" s="372"/>
      <c r="L17" s="372"/>
      <c r="M17" s="372"/>
      <c r="N17" s="373"/>
      <c r="O17" s="369" t="s">
        <v>15</v>
      </c>
      <c r="P17" s="369"/>
      <c r="Q17" s="369"/>
      <c r="R17" s="369"/>
      <c r="S17" s="369"/>
      <c r="T17" s="377" t="s">
        <v>16</v>
      </c>
      <c r="U17" s="369"/>
      <c r="V17" s="369"/>
      <c r="W17" s="369"/>
      <c r="X17" s="378"/>
      <c r="Y17" s="381" t="s">
        <v>17</v>
      </c>
      <c r="Z17" s="381"/>
      <c r="AA17" s="381"/>
      <c r="AB17" s="381"/>
      <c r="AC17" s="381"/>
      <c r="AD17" s="381"/>
      <c r="AE17" s="381"/>
      <c r="AF17" s="381"/>
      <c r="AG17" s="381"/>
      <c r="AH17" s="381"/>
      <c r="AI17" s="381"/>
      <c r="AJ17" s="381"/>
      <c r="AK17" s="381"/>
      <c r="AL17" s="382"/>
    </row>
    <row r="18" spans="1:41" ht="27.75" customHeight="1" x14ac:dyDescent="0.2">
      <c r="A18" s="38"/>
      <c r="B18" s="367"/>
      <c r="C18" s="323"/>
      <c r="D18" s="323"/>
      <c r="E18" s="370"/>
      <c r="F18" s="370"/>
      <c r="G18" s="370"/>
      <c r="H18" s="370"/>
      <c r="I18" s="370"/>
      <c r="J18" s="374"/>
      <c r="K18" s="375"/>
      <c r="L18" s="375"/>
      <c r="M18" s="375"/>
      <c r="N18" s="376"/>
      <c r="O18" s="370"/>
      <c r="P18" s="370"/>
      <c r="Q18" s="370"/>
      <c r="R18" s="370"/>
      <c r="S18" s="370"/>
      <c r="T18" s="379"/>
      <c r="U18" s="370"/>
      <c r="V18" s="370"/>
      <c r="W18" s="370"/>
      <c r="X18" s="380"/>
      <c r="Y18" s="360" t="s">
        <v>18</v>
      </c>
      <c r="Z18" s="360"/>
      <c r="AA18" s="360"/>
      <c r="AB18" s="360"/>
      <c r="AC18" s="361" t="s">
        <v>19</v>
      </c>
      <c r="AD18" s="361"/>
      <c r="AE18" s="361"/>
      <c r="AF18" s="361"/>
      <c r="AG18" s="361" t="s">
        <v>20</v>
      </c>
      <c r="AH18" s="361"/>
      <c r="AI18" s="361"/>
      <c r="AJ18" s="361"/>
      <c r="AK18" s="361"/>
      <c r="AL18" s="362" t="s">
        <v>21</v>
      </c>
    </row>
    <row r="19" spans="1:41" ht="77.25" customHeight="1" thickBot="1" x14ac:dyDescent="0.25">
      <c r="A19" s="38"/>
      <c r="B19" s="368"/>
      <c r="C19" s="324"/>
      <c r="D19" s="324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63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5.7750000000000004</v>
      </c>
      <c r="F20" s="51">
        <f t="shared" ref="F20:X20" si="0">SUM(F21:F24)</f>
        <v>0</v>
      </c>
      <c r="G20" s="51">
        <f t="shared" si="0"/>
        <v>5.5439999999999996</v>
      </c>
      <c r="H20" s="51">
        <f t="shared" si="0"/>
        <v>0</v>
      </c>
      <c r="I20" s="51">
        <f t="shared" si="0"/>
        <v>0.23100000000000001</v>
      </c>
      <c r="J20" s="290">
        <f t="shared" si="0"/>
        <v>0</v>
      </c>
      <c r="K20" s="51">
        <f t="shared" si="0"/>
        <v>0</v>
      </c>
      <c r="L20" s="51">
        <f t="shared" si="0"/>
        <v>0</v>
      </c>
      <c r="M20" s="51">
        <f t="shared" si="0"/>
        <v>0</v>
      </c>
      <c r="N20" s="51">
        <f t="shared" si="0"/>
        <v>0</v>
      </c>
      <c r="O20" s="51">
        <f t="shared" si="0"/>
        <v>-5.7749999999999995</v>
      </c>
      <c r="P20" s="51">
        <f t="shared" si="0"/>
        <v>0</v>
      </c>
      <c r="Q20" s="51">
        <f t="shared" si="0"/>
        <v>-5.5439999999999996</v>
      </c>
      <c r="R20" s="51">
        <f t="shared" si="0"/>
        <v>0</v>
      </c>
      <c r="S20" s="51">
        <f t="shared" si="0"/>
        <v>-0.23100000000000001</v>
      </c>
      <c r="T20" s="290">
        <f t="shared" si="0"/>
        <v>0.57750000000000001</v>
      </c>
      <c r="U20" s="51">
        <f t="shared" si="0"/>
        <v>0</v>
      </c>
      <c r="V20" s="51">
        <f t="shared" si="0"/>
        <v>0.5544</v>
      </c>
      <c r="W20" s="51">
        <f t="shared" si="0"/>
        <v>0</v>
      </c>
      <c r="X20" s="51">
        <f t="shared" si="0"/>
        <v>2.3100000000000002E-2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5.7750000000000004</v>
      </c>
      <c r="F22" s="58"/>
      <c r="G22" s="58">
        <v>5.5439999999999996</v>
      </c>
      <c r="H22" s="58"/>
      <c r="I22" s="58">
        <v>0.23100000000000001</v>
      </c>
      <c r="J22" s="59">
        <f>'прил. 7.1'!G19</f>
        <v>0</v>
      </c>
      <c r="K22" s="58"/>
      <c r="L22" s="58"/>
      <c r="M22" s="58"/>
      <c r="N22" s="58"/>
      <c r="O22" s="60">
        <f t="shared" ref="O22:O24" si="2">SUM(P22:S22)</f>
        <v>-5.7749999999999995</v>
      </c>
      <c r="P22" s="60">
        <f t="shared" ref="P22:P24" si="3">K22-F22</f>
        <v>0</v>
      </c>
      <c r="Q22" s="60">
        <f t="shared" si="1"/>
        <v>-5.5439999999999996</v>
      </c>
      <c r="R22" s="60">
        <f t="shared" si="1"/>
        <v>0</v>
      </c>
      <c r="S22" s="60">
        <f t="shared" si="1"/>
        <v>-0.23100000000000001</v>
      </c>
      <c r="T22" s="59">
        <f>'прил. 7.1'!P19</f>
        <v>0.57750000000000001</v>
      </c>
      <c r="U22" s="58"/>
      <c r="V22" s="58">
        <f>0.462*1.2</f>
        <v>0.5544</v>
      </c>
      <c r="W22" s="58"/>
      <c r="X22" s="58">
        <f>0.462*0.05</f>
        <v>2.3100000000000002E-2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74"/>
  <sheetViews>
    <sheetView showZeros="0" topLeftCell="A10" zoomScale="70" zoomScaleNormal="70" workbookViewId="0">
      <selection activeCell="G26" sqref="G26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4"/>
      <c r="O5" s="384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01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5" t="s">
        <v>235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87" t="s">
        <v>10</v>
      </c>
      <c r="B15" s="390" t="s">
        <v>83</v>
      </c>
      <c r="C15" s="390" t="s">
        <v>236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2" t="s">
        <v>61</v>
      </c>
      <c r="N15" s="127"/>
      <c r="O15" s="127"/>
      <c r="P15" s="127"/>
      <c r="Q15" s="127"/>
      <c r="R15" s="127"/>
    </row>
    <row r="16" spans="1:18" x14ac:dyDescent="0.25">
      <c r="A16" s="388"/>
      <c r="B16" s="383"/>
      <c r="C16" s="383" t="s">
        <v>62</v>
      </c>
      <c r="D16" s="383"/>
      <c r="E16" s="383" t="s">
        <v>63</v>
      </c>
      <c r="F16" s="383"/>
      <c r="G16" s="383" t="s">
        <v>64</v>
      </c>
      <c r="H16" s="383"/>
      <c r="I16" s="383" t="s">
        <v>65</v>
      </c>
      <c r="J16" s="383"/>
      <c r="K16" s="383" t="s">
        <v>66</v>
      </c>
      <c r="L16" s="383"/>
      <c r="M16" s="393"/>
      <c r="N16" s="127"/>
      <c r="O16" s="127"/>
      <c r="P16" s="127"/>
      <c r="Q16" s="127"/>
      <c r="R16" s="127"/>
    </row>
    <row r="17" spans="1:19" ht="16.5" thickBot="1" x14ac:dyDescent="0.3">
      <c r="A17" s="389"/>
      <c r="B17" s="391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94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02">
        <f>C19</f>
        <v>5.7750000000000004</v>
      </c>
      <c r="D18" s="302">
        <f t="shared" ref="D18:L18" si="0">D19</f>
        <v>0</v>
      </c>
      <c r="E18" s="303">
        <f t="shared" si="0"/>
        <v>0</v>
      </c>
      <c r="F18" s="303">
        <f t="shared" si="0"/>
        <v>0</v>
      </c>
      <c r="G18" s="303">
        <f t="shared" si="0"/>
        <v>0.38608500000000001</v>
      </c>
      <c r="H18" s="303">
        <f t="shared" si="0"/>
        <v>0</v>
      </c>
      <c r="I18" s="303">
        <f t="shared" si="0"/>
        <v>0.40446999999999994</v>
      </c>
      <c r="J18" s="303">
        <f t="shared" si="0"/>
        <v>0</v>
      </c>
      <c r="K18" s="303">
        <f t="shared" si="0"/>
        <v>4.984445</v>
      </c>
      <c r="L18" s="303">
        <f t="shared" si="0"/>
        <v>0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04">
        <f>SUM(C20,C28,C32:C33,C35)</f>
        <v>5.7750000000000004</v>
      </c>
      <c r="D19" s="304">
        <f>SUM(D20,D28,D32:D33,D35)</f>
        <v>0</v>
      </c>
      <c r="E19" s="304">
        <f>SUM(E20,E28,E32:E33,E35)</f>
        <v>0</v>
      </c>
      <c r="F19" s="304">
        <f t="shared" ref="F19:J19" si="1">SUM(F20,F28,F32:F33,F35)</f>
        <v>0</v>
      </c>
      <c r="G19" s="304">
        <f>SUM(G20,G28,G32:G33,G35)</f>
        <v>0.38608500000000001</v>
      </c>
      <c r="H19" s="304">
        <f t="shared" si="1"/>
        <v>0</v>
      </c>
      <c r="I19" s="304">
        <f>SUM(I20,I28,I32:I33,I35)</f>
        <v>0.40446999999999994</v>
      </c>
      <c r="J19" s="304">
        <f t="shared" si="1"/>
        <v>0</v>
      </c>
      <c r="K19" s="304">
        <f>SUM(K20,K28,K32:K33,K35)</f>
        <v>4.984445</v>
      </c>
      <c r="L19" s="304">
        <f>SUM(L20,L28,L32:L33,L35)</f>
        <v>0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05">
        <f t="shared" ref="C20:L20" si="2">C21</f>
        <v>4.5890501179061012</v>
      </c>
      <c r="D20" s="305">
        <f t="shared" si="2"/>
        <v>0</v>
      </c>
      <c r="E20" s="305">
        <f t="shared" si="2"/>
        <v>0</v>
      </c>
      <c r="F20" s="305">
        <f t="shared" si="2"/>
        <v>0</v>
      </c>
      <c r="G20" s="305">
        <f t="shared" si="2"/>
        <v>0.23442087263536865</v>
      </c>
      <c r="H20" s="305">
        <f t="shared" si="2"/>
        <v>0</v>
      </c>
      <c r="I20" s="305">
        <f t="shared" si="2"/>
        <v>0.24974170596870196</v>
      </c>
      <c r="J20" s="305">
        <f t="shared" si="2"/>
        <v>0</v>
      </c>
      <c r="K20" s="305">
        <f t="shared" si="2"/>
        <v>4.1048875393020303</v>
      </c>
      <c r="L20" s="305">
        <f t="shared" si="2"/>
        <v>0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06">
        <f>E21+G21+I21+K21</f>
        <v>4.5890501179061012</v>
      </c>
      <c r="D21" s="306">
        <f>SUM(F21,H21,J21,L21)</f>
        <v>0</v>
      </c>
      <c r="E21" s="306">
        <f t="shared" ref="E21:L21" si="3">E22</f>
        <v>0</v>
      </c>
      <c r="F21" s="306">
        <f t="shared" si="3"/>
        <v>0</v>
      </c>
      <c r="G21" s="306">
        <f t="shared" si="3"/>
        <v>0.23442087263536865</v>
      </c>
      <c r="H21" s="306">
        <f t="shared" si="3"/>
        <v>0</v>
      </c>
      <c r="I21" s="306">
        <f t="shared" si="3"/>
        <v>0.24974170596870196</v>
      </c>
      <c r="J21" s="306">
        <f t="shared" si="3"/>
        <v>0</v>
      </c>
      <c r="K21" s="306">
        <f t="shared" si="3"/>
        <v>4.1048875393020303</v>
      </c>
      <c r="L21" s="306">
        <f t="shared" si="3"/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06">
        <f>SUM(E22,G22,I22,K22)</f>
        <v>4.5890501179061012</v>
      </c>
      <c r="D22" s="306">
        <f>SUM(F22,H22,J22,L22)</f>
        <v>0</v>
      </c>
      <c r="E22" s="306"/>
      <c r="F22" s="306"/>
      <c r="G22" s="306">
        <v>0.23442087263536865</v>
      </c>
      <c r="H22" s="306">
        <v>0</v>
      </c>
      <c r="I22" s="306">
        <v>0.24974170596870196</v>
      </c>
      <c r="J22" s="306"/>
      <c r="K22" s="306">
        <v>4.1048875393020303</v>
      </c>
      <c r="L22" s="306"/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06">
        <f>SUM(C24:C25)</f>
        <v>0</v>
      </c>
      <c r="D23" s="306">
        <f>SUM(D24:D25)</f>
        <v>0</v>
      </c>
      <c r="E23" s="306"/>
      <c r="F23" s="306"/>
      <c r="G23" s="306"/>
      <c r="H23" s="306"/>
      <c r="I23" s="306"/>
      <c r="J23" s="306"/>
      <c r="K23" s="306"/>
      <c r="L23" s="306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06">
        <f t="shared" ref="C24:D26" si="4">SUM(E24,G24,I24,K24)</f>
        <v>0</v>
      </c>
      <c r="D24" s="306">
        <f t="shared" si="4"/>
        <v>0</v>
      </c>
      <c r="E24" s="305"/>
      <c r="F24" s="305"/>
      <c r="G24" s="305"/>
      <c r="H24" s="305"/>
      <c r="I24" s="305"/>
      <c r="J24" s="305"/>
      <c r="K24" s="305"/>
      <c r="L24" s="306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06">
        <f t="shared" si="4"/>
        <v>0</v>
      </c>
      <c r="D25" s="306">
        <f t="shared" si="4"/>
        <v>0</v>
      </c>
      <c r="E25" s="305"/>
      <c r="F25" s="305"/>
      <c r="G25" s="305"/>
      <c r="H25" s="305"/>
      <c r="I25" s="305"/>
      <c r="J25" s="305"/>
      <c r="K25" s="305"/>
      <c r="L25" s="306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06">
        <f t="shared" si="4"/>
        <v>0</v>
      </c>
      <c r="D26" s="306">
        <f t="shared" si="4"/>
        <v>0</v>
      </c>
      <c r="E26" s="305"/>
      <c r="F26" s="305"/>
      <c r="G26" s="305"/>
      <c r="H26" s="305"/>
      <c r="I26" s="305"/>
      <c r="J26" s="305"/>
      <c r="K26" s="305"/>
      <c r="L26" s="306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06"/>
      <c r="D27" s="306"/>
      <c r="E27" s="305"/>
      <c r="F27" s="305"/>
      <c r="G27" s="305"/>
      <c r="H27" s="305"/>
      <c r="I27" s="305"/>
      <c r="J27" s="305"/>
      <c r="K27" s="305"/>
      <c r="L27" s="306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05">
        <f t="shared" ref="C28:C29" si="5">E28+G28+I28+K28</f>
        <v>0.26194988209389403</v>
      </c>
      <c r="D28" s="305">
        <f t="shared" ref="D28" si="6">SUM(F28,H28,J28,L28)</f>
        <v>0</v>
      </c>
      <c r="E28" s="305">
        <f>E29</f>
        <v>0</v>
      </c>
      <c r="F28" s="305"/>
      <c r="G28" s="305">
        <f>G29</f>
        <v>8.7316627364631347E-2</v>
      </c>
      <c r="H28" s="305">
        <f>H29</f>
        <v>0</v>
      </c>
      <c r="I28" s="305">
        <f>I29</f>
        <v>8.7316627364631347E-2</v>
      </c>
      <c r="J28" s="305"/>
      <c r="K28" s="305">
        <f>K29</f>
        <v>8.7316627364631347E-2</v>
      </c>
      <c r="L28" s="305">
        <f>L29</f>
        <v>0</v>
      </c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06">
        <f t="shared" si="5"/>
        <v>0.26194988209389403</v>
      </c>
      <c r="D29" s="306">
        <f t="shared" ref="D29" si="7">SUM(F29,H29,J29,L29)</f>
        <v>0</v>
      </c>
      <c r="E29" s="306"/>
      <c r="F29" s="306"/>
      <c r="G29" s="313">
        <f>0.261949882093894/3</f>
        <v>8.7316627364631347E-2</v>
      </c>
      <c r="H29" s="313"/>
      <c r="I29" s="313">
        <f>0.261949882093894/3</f>
        <v>8.7316627364631347E-2</v>
      </c>
      <c r="J29" s="313"/>
      <c r="K29" s="313">
        <f>0.261949882093894/3</f>
        <v>8.7316627364631347E-2</v>
      </c>
      <c r="L29" s="313"/>
      <c r="M29" s="171"/>
      <c r="N29" s="172"/>
      <c r="O29" s="309"/>
      <c r="P29" s="174"/>
      <c r="Q29" s="309"/>
      <c r="R29" s="179"/>
      <c r="S29" s="127"/>
    </row>
    <row r="30" spans="1:19" x14ac:dyDescent="0.25">
      <c r="A30" s="168" t="s">
        <v>109</v>
      </c>
      <c r="B30" s="169" t="s">
        <v>94</v>
      </c>
      <c r="C30" s="306">
        <f t="shared" ref="C30:C47" si="8">SUM(E30,G30,I30,K30)</f>
        <v>0</v>
      </c>
      <c r="D30" s="306">
        <f t="shared" ref="D30:D47" si="9">SUM(F30,H30,J30,L30)</f>
        <v>0</v>
      </c>
      <c r="E30" s="305"/>
      <c r="F30" s="305"/>
      <c r="G30" s="305"/>
      <c r="H30" s="305"/>
      <c r="I30" s="305"/>
      <c r="J30" s="305"/>
      <c r="K30" s="305"/>
      <c r="L30" s="306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06">
        <f t="shared" si="8"/>
        <v>0</v>
      </c>
      <c r="D31" s="306">
        <f t="shared" si="9"/>
        <v>0</v>
      </c>
      <c r="E31" s="305"/>
      <c r="F31" s="305"/>
      <c r="G31" s="305"/>
      <c r="H31" s="305"/>
      <c r="I31" s="305"/>
      <c r="J31" s="305"/>
      <c r="K31" s="305"/>
      <c r="L31" s="306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06">
        <f>E32+G32+I32+K32</f>
        <v>0</v>
      </c>
      <c r="D32" s="306">
        <f t="shared" si="9"/>
        <v>0</v>
      </c>
      <c r="E32" s="305"/>
      <c r="F32" s="305"/>
      <c r="G32" s="305"/>
      <c r="H32" s="305"/>
      <c r="I32" s="305"/>
      <c r="J32" s="305"/>
      <c r="K32" s="305"/>
      <c r="L32" s="305"/>
      <c r="M32" s="185"/>
      <c r="N32" s="172"/>
      <c r="O32" s="309"/>
      <c r="P32" s="309"/>
      <c r="Q32" s="309"/>
      <c r="R32" s="179"/>
      <c r="S32" s="127"/>
    </row>
    <row r="33" spans="1:19" ht="13.5" customHeight="1" x14ac:dyDescent="0.25">
      <c r="A33" s="168" t="s">
        <v>114</v>
      </c>
      <c r="B33" s="183" t="s">
        <v>115</v>
      </c>
      <c r="C33" s="305">
        <f>E33+G33+I33+K33</f>
        <v>0.9240000000000046</v>
      </c>
      <c r="D33" s="305">
        <f t="shared" si="9"/>
        <v>0</v>
      </c>
      <c r="E33" s="305"/>
      <c r="F33" s="305"/>
      <c r="G33" s="312">
        <f>(G22+G29)*0.2</f>
        <v>6.4347500000000002E-2</v>
      </c>
      <c r="H33" s="312"/>
      <c r="I33" s="312">
        <f>(I22+I29)*0.2</f>
        <v>6.7411666666666661E-2</v>
      </c>
      <c r="J33" s="312"/>
      <c r="K33" s="312">
        <f>(K22+K29)*0.2-0.0461999999999945</f>
        <v>0.79224083333333795</v>
      </c>
      <c r="L33" s="312"/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06">
        <f t="shared" si="8"/>
        <v>0</v>
      </c>
      <c r="D34" s="306">
        <f t="shared" si="9"/>
        <v>0</v>
      </c>
      <c r="E34" s="306"/>
      <c r="F34" s="306"/>
      <c r="G34" s="306"/>
      <c r="H34" s="306"/>
      <c r="I34" s="306"/>
      <c r="J34" s="306"/>
      <c r="K34" s="306"/>
      <c r="L34" s="306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07">
        <f t="shared" si="8"/>
        <v>0</v>
      </c>
      <c r="D35" s="307">
        <f t="shared" si="9"/>
        <v>0</v>
      </c>
      <c r="E35" s="308"/>
      <c r="F35" s="308"/>
      <c r="G35" s="308"/>
      <c r="H35" s="308"/>
      <c r="I35" s="308"/>
      <c r="J35" s="308"/>
      <c r="K35" s="308"/>
      <c r="L35" s="308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8"/>
        <v>0</v>
      </c>
      <c r="D36" s="191">
        <f t="shared" si="9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8"/>
        <v>0</v>
      </c>
      <c r="D37" s="170">
        <f t="shared" si="9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8"/>
        <v>0</v>
      </c>
      <c r="D38" s="170">
        <f t="shared" si="9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8"/>
        <v>0</v>
      </c>
      <c r="D39" s="170">
        <f t="shared" si="9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8"/>
        <v>0</v>
      </c>
      <c r="D40" s="170">
        <f t="shared" si="9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8"/>
        <v>0</v>
      </c>
      <c r="D41" s="170">
        <f t="shared" si="9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8"/>
        <v>0</v>
      </c>
      <c r="D42" s="170">
        <f t="shared" si="9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8"/>
        <v>0</v>
      </c>
      <c r="D43" s="170">
        <f t="shared" si="9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8"/>
        <v>0</v>
      </c>
      <c r="D44" s="170">
        <f t="shared" si="9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8"/>
        <v>0</v>
      </c>
      <c r="D45" s="170">
        <f t="shared" si="9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8"/>
        <v>0</v>
      </c>
      <c r="D46" s="170">
        <f t="shared" si="9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8"/>
        <v>0</v>
      </c>
      <c r="D47" s="188">
        <f t="shared" si="9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6" zoomScale="55" zoomScaleNormal="55" workbookViewId="0">
      <selection activeCell="L64" sqref="L64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95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5"/>
      <c r="D16" s="395"/>
      <c r="E16" s="395"/>
      <c r="F16" s="395"/>
      <c r="G16" s="395"/>
      <c r="H16" s="395"/>
      <c r="I16" s="395"/>
      <c r="J16" s="395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238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 t="s">
        <v>237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95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5"/>
      <c r="D56" s="395"/>
      <c r="E56" s="395"/>
      <c r="F56" s="395"/>
      <c r="G56" s="395"/>
      <c r="H56" s="395"/>
      <c r="I56" s="395"/>
      <c r="J56" s="395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310" t="s">
        <v>238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311" t="s">
        <v>237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232</v>
      </c>
      <c r="E71" s="262" t="s">
        <v>195</v>
      </c>
      <c r="F71" s="262"/>
      <c r="G71" s="314">
        <v>0.36288006946516055</v>
      </c>
      <c r="H71" s="314">
        <v>0.1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230</v>
      </c>
      <c r="C73" s="262" t="s">
        <v>189</v>
      </c>
      <c r="D73" s="262" t="s">
        <v>232</v>
      </c>
      <c r="E73" s="262" t="s">
        <v>195</v>
      </c>
      <c r="F73" s="267"/>
      <c r="G73" s="263">
        <f>G71</f>
        <v>0.36288006946516055</v>
      </c>
      <c r="H73" s="263">
        <f>H71</f>
        <v>0.1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232</v>
      </c>
      <c r="E74" s="262" t="s">
        <v>195</v>
      </c>
      <c r="F74" s="267"/>
      <c r="G74" s="263">
        <f t="shared" ref="G74:H76" si="0">G73</f>
        <v>0.36288006946516055</v>
      </c>
      <c r="H74" s="263">
        <f t="shared" si="0"/>
        <v>0.1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232</v>
      </c>
      <c r="E75" s="262" t="s">
        <v>195</v>
      </c>
      <c r="F75" s="267"/>
      <c r="G75" s="263">
        <f t="shared" si="0"/>
        <v>0.36288006946516055</v>
      </c>
      <c r="H75" s="263">
        <f t="shared" si="0"/>
        <v>0.1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232</v>
      </c>
      <c r="E76" s="262" t="s">
        <v>195</v>
      </c>
      <c r="F76" s="267"/>
      <c r="G76" s="263">
        <f t="shared" si="0"/>
        <v>0.36288006946516055</v>
      </c>
      <c r="H76" s="263">
        <f t="shared" si="0"/>
        <v>0.1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232</v>
      </c>
      <c r="E78" s="262" t="s">
        <v>195</v>
      </c>
      <c r="F78" s="267"/>
      <c r="G78" s="314">
        <v>0.34560792115694733</v>
      </c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95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5"/>
      <c r="D95" s="395"/>
      <c r="E95" s="395"/>
      <c r="F95" s="395"/>
      <c r="G95" s="395"/>
      <c r="H95" s="395"/>
      <c r="I95" s="395"/>
      <c r="J95" s="395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310" t="s">
        <v>238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311" t="s">
        <v>237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63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96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6"/>
      <c r="D129" s="396"/>
      <c r="E129" s="396"/>
      <c r="F129" s="396"/>
      <c r="G129" s="396"/>
      <c r="H129" s="396"/>
      <c r="I129" s="396"/>
      <c r="J129" s="396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310" t="s">
        <v>238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311" t="s">
        <v>237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63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4" zoomScale="85" zoomScaleNormal="85" workbookViewId="0">
      <selection activeCell="E25" sqref="E25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7" t="s">
        <v>217</v>
      </c>
      <c r="B14" s="397"/>
      <c r="C14" s="397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2024-05-13T05:28:58Z</dcterms:modified>
</cp:coreProperties>
</file>